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<sst xmlns="http://schemas.openxmlformats.org/spreadsheetml/2006/main" count="29" uniqueCount="27">
  <si>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r</t>
  </si>
  <si>
    <t>k</t>
  </si>
  <si>
    <t>Interest</t>
  </si>
  <si>
    <t>Scheduled Payment</t>
  </si>
  <si>
    <t>Prepayment</t>
  </si>
  <si>
    <t>Total Payment</t>
  </si>
  <si>
    <t>Outstanding Principle</t>
  </si>
  <si>
    <t>Prepayment rate</t>
  </si>
  <si>
    <t>WAL</t>
  </si>
  <si>
    <t>1 to 5</t>
  </si>
  <si>
    <t>For WAL</t>
  </si>
  <si>
    <t>Buffer</t>
  </si>
  <si>
    <t>Loss Multiple</t>
  </si>
  <si>
    <t>Credit Rating</t>
  </si>
  <si>
    <t>AAA</t>
  </si>
  <si>
    <t>Interest Rate</t>
  </si>
  <si>
    <t>Tranche</t>
  </si>
  <si>
    <t>Interest Payment</t>
  </si>
  <si>
    <t>Period</t>
  </si>
  <si>
    <t>Present Value</t>
  </si>
  <si>
    <t>Total present value</t>
  </si>
  <si>
    <t>BBB</t>
  </si>
  <si>
    <t>4 to 8</t>
  </si>
  <si>
    <t>Spot Rates</t>
  </si>
  <si>
    <t>CMO Calculator</t>
  </si>
  <si>
    <t>Principle</t>
  </si>
  <si>
    <t>Default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</si>
</sst>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11.140625" style="0" customWidth="1"/>
    <col min="2" max="2" width="18.28125" style="0" customWidth="1"/>
    <col min="3" max="4" width="19.140625" style="0" customWidth="1"/>
    <col min="5" max="5" width="17.7109375" style="0" customWidth="1"/>
    <col min="6" max="6" width="19.421875" style="0" customWidth="1"/>
    <col min="7" max="7" width="15.57421875" style="0" customWidth="1"/>
    <col min="8" max="8" width="23.7109375" style="0" customWidth="1"/>
    <col min="9" max="9" width="18.8515625" style="0" customWidth="1"/>
    <col min="10" max="10" width="13.8515625" style="0" customWidth="1"/>
    <col min="11" max="11" width="13.140625" style="0" customWidth="1"/>
    <col min="12" max="12" width="18.8515625" style="0" customWidth="1"/>
  </cols>
  <sheetData>
    <row r="1" ht="20.25">
      <c r="A1" s="3" t="s">
        <v>24</v>
      </c>
    </row>
    <row r="3" spans="1:2" ht="12.75">
      <c r="A3" t="s">
        <v>25</v>
      </c>
      <c r="B3">
        <v>100</v>
      </c>
    </row>
    <row r="4" spans="1:2" ht="12.75">
      <c r="A4" t="s">
        <v>0</v>
      </c>
      <c r="B4">
        <v>0.1</v>
      </c>
    </row>
    <row r="5" spans="1:2" ht="12.75">
      <c r="A5" t="s">
        <v>1</v>
      </c>
      <c r="B5">
        <v>10</v>
      </c>
    </row>
    <row r="6" spans="1:2" ht="12.75">
      <c r="A6" t="s">
        <v>26</v>
      </c>
      <c r="B6">
        <v>0.009</v>
      </c>
    </row>
    <row r="8" spans="2:9" s="1" customFormat="1" ht="12.75"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10</v>
      </c>
      <c r="I8" s="1" t="s">
        <v>23</v>
      </c>
    </row>
    <row r="9" spans="1:6" ht="12.75">
      <c r="A9">
        <v>0</v>
      </c>
      <c r="F9">
        <f>B3</f>
        <v>100</v>
      </c>
    </row>
    <row r="10" spans="1:9" ht="12.75">
      <c r="A10">
        <v>1</v>
      </c>
      <c r="B10">
        <f>F9*$B$4</f>
        <v>10</v>
      </c>
      <c r="C10">
        <f>F9*$B$4/((1+$B$4)^($B$5-A9)-1)</f>
        <v>6.274539488251153</v>
      </c>
      <c r="D10">
        <f>G10*(F9-C10)</f>
        <v>0.9372546051174885</v>
      </c>
      <c r="E10">
        <f>D10+C10</f>
        <v>7.211794093368642</v>
      </c>
      <c r="F10">
        <f>F9-E10</f>
        <v>92.78820590663136</v>
      </c>
      <c r="G10">
        <v>0.01</v>
      </c>
      <c r="H10">
        <f>A10*E10</f>
        <v>7.211794093368642</v>
      </c>
      <c r="I10" s="1">
        <v>0.0218</v>
      </c>
    </row>
    <row r="11" spans="1:9" ht="12.75">
      <c r="A11">
        <v>2</v>
      </c>
      <c r="B11">
        <f aca="true" t="shared" si="0" ref="B11:B19">F10*$B$4</f>
        <v>9.278820590663136</v>
      </c>
      <c r="C11">
        <f aca="true" t="shared" si="1" ref="C11:C19">F10*$B$4/((1+$B$4)^($B$5-A10)-1)</f>
        <v>6.832973502705507</v>
      </c>
      <c r="D11">
        <f aca="true" t="shared" si="2" ref="D11:D19">G11*(F10-C11)</f>
        <v>2.5786569721177752</v>
      </c>
      <c r="E11">
        <f aca="true" t="shared" si="3" ref="E11:E19">D11+C11</f>
        <v>9.411630474823284</v>
      </c>
      <c r="F11">
        <f aca="true" t="shared" si="4" ref="F11:F19">F10-E11</f>
        <v>83.37657543180808</v>
      </c>
      <c r="G11">
        <v>0.03</v>
      </c>
      <c r="H11">
        <f aca="true" t="shared" si="5" ref="H11:H19">A11*E11</f>
        <v>18.823260949646567</v>
      </c>
      <c r="I11" s="1">
        <v>0.0253</v>
      </c>
    </row>
    <row r="12" spans="1:9" ht="12.75">
      <c r="A12">
        <v>3</v>
      </c>
      <c r="B12">
        <f t="shared" si="0"/>
        <v>8.337657543180809</v>
      </c>
      <c r="C12">
        <f t="shared" si="1"/>
        <v>7.2907827273867785</v>
      </c>
      <c r="D12">
        <f t="shared" si="2"/>
        <v>3.804289635221065</v>
      </c>
      <c r="E12">
        <f t="shared" si="3"/>
        <v>11.095072362607844</v>
      </c>
      <c r="F12">
        <f t="shared" si="4"/>
        <v>72.28150306920023</v>
      </c>
      <c r="G12">
        <v>0.05</v>
      </c>
      <c r="H12">
        <f t="shared" si="5"/>
        <v>33.28521708782353</v>
      </c>
      <c r="I12" s="1">
        <v>0.028</v>
      </c>
    </row>
    <row r="13" spans="1:9" ht="12.75">
      <c r="A13">
        <v>4</v>
      </c>
      <c r="B13">
        <f t="shared" si="0"/>
        <v>7.228150306920023</v>
      </c>
      <c r="C13">
        <f t="shared" si="1"/>
        <v>7.6188679501191805</v>
      </c>
      <c r="D13">
        <f t="shared" si="2"/>
        <v>3.8797581071448626</v>
      </c>
      <c r="E13">
        <f t="shared" si="3"/>
        <v>11.498626057264044</v>
      </c>
      <c r="F13">
        <f t="shared" si="4"/>
        <v>60.78287701193618</v>
      </c>
      <c r="G13">
        <v>0.06</v>
      </c>
      <c r="H13">
        <f t="shared" si="5"/>
        <v>45.994504229056176</v>
      </c>
      <c r="I13" s="1">
        <v>0.0306</v>
      </c>
    </row>
    <row r="14" spans="1:9" ht="12.75">
      <c r="A14">
        <v>5</v>
      </c>
      <c r="B14">
        <f t="shared" si="0"/>
        <v>6.078287701193618</v>
      </c>
      <c r="C14">
        <f t="shared" si="1"/>
        <v>7.877909460423235</v>
      </c>
      <c r="D14">
        <f t="shared" si="2"/>
        <v>3.1742980530907765</v>
      </c>
      <c r="E14">
        <f t="shared" si="3"/>
        <v>11.052207513514013</v>
      </c>
      <c r="F14">
        <f t="shared" si="4"/>
        <v>49.730669498422166</v>
      </c>
      <c r="G14">
        <v>0.06</v>
      </c>
      <c r="H14">
        <f t="shared" si="5"/>
        <v>55.261037567570064</v>
      </c>
      <c r="I14" s="1">
        <v>0.031</v>
      </c>
    </row>
    <row r="15" spans="1:9" ht="12.75">
      <c r="A15">
        <v>6</v>
      </c>
      <c r="B15">
        <f t="shared" si="0"/>
        <v>4.973066949842217</v>
      </c>
      <c r="C15">
        <f t="shared" si="1"/>
        <v>8.145758382077627</v>
      </c>
      <c r="D15">
        <f t="shared" si="2"/>
        <v>2.4950946669806724</v>
      </c>
      <c r="E15">
        <f t="shared" si="3"/>
        <v>10.6408530490583</v>
      </c>
      <c r="F15">
        <f t="shared" si="4"/>
        <v>39.089816449363866</v>
      </c>
      <c r="G15">
        <v>0.06</v>
      </c>
      <c r="H15">
        <f t="shared" si="5"/>
        <v>63.8451182943498</v>
      </c>
      <c r="I15" s="1">
        <v>0.0352</v>
      </c>
    </row>
    <row r="16" spans="1:9" ht="12.75">
      <c r="A16">
        <v>7</v>
      </c>
      <c r="B16">
        <f t="shared" si="0"/>
        <v>3.908981644936387</v>
      </c>
      <c r="C16">
        <f t="shared" si="1"/>
        <v>8.422714167068268</v>
      </c>
      <c r="D16">
        <f t="shared" si="2"/>
        <v>1.8400261369377358</v>
      </c>
      <c r="E16">
        <f t="shared" si="3"/>
        <v>10.262740304006003</v>
      </c>
      <c r="F16">
        <f t="shared" si="4"/>
        <v>28.827076145357864</v>
      </c>
      <c r="G16">
        <v>0.06</v>
      </c>
      <c r="H16">
        <f t="shared" si="5"/>
        <v>71.83918212804203</v>
      </c>
      <c r="I16" s="1">
        <v>0.0372</v>
      </c>
    </row>
    <row r="17" spans="1:9" ht="12.75">
      <c r="A17">
        <v>8</v>
      </c>
      <c r="B17">
        <f t="shared" si="0"/>
        <v>2.8827076145357866</v>
      </c>
      <c r="C17">
        <f t="shared" si="1"/>
        <v>8.70908644874859</v>
      </c>
      <c r="D17">
        <f t="shared" si="2"/>
        <v>1.2070793817965564</v>
      </c>
      <c r="E17">
        <f t="shared" si="3"/>
        <v>9.916165830545147</v>
      </c>
      <c r="F17">
        <f t="shared" si="4"/>
        <v>18.910910314812718</v>
      </c>
      <c r="G17">
        <v>0.06</v>
      </c>
      <c r="H17">
        <f t="shared" si="5"/>
        <v>79.32932664436117</v>
      </c>
      <c r="I17" s="1">
        <v>0.0384</v>
      </c>
    </row>
    <row r="18" spans="1:8" ht="12.75">
      <c r="A18">
        <v>9</v>
      </c>
      <c r="B18">
        <f t="shared" si="0"/>
        <v>1.891091031481272</v>
      </c>
      <c r="C18">
        <f t="shared" si="1"/>
        <v>9.00519538800605</v>
      </c>
      <c r="D18">
        <f t="shared" si="2"/>
        <v>0.5943428956084</v>
      </c>
      <c r="E18">
        <f t="shared" si="3"/>
        <v>9.59953828361445</v>
      </c>
      <c r="F18">
        <f t="shared" si="4"/>
        <v>9.311372031198268</v>
      </c>
      <c r="G18">
        <v>0.06</v>
      </c>
      <c r="H18">
        <f t="shared" si="5"/>
        <v>86.39584455253005</v>
      </c>
    </row>
    <row r="19" spans="1:8" ht="12.75">
      <c r="A19">
        <v>10</v>
      </c>
      <c r="B19">
        <f t="shared" si="0"/>
        <v>0.9311372031198268</v>
      </c>
      <c r="C19">
        <f t="shared" si="1"/>
        <v>9.31137203119826</v>
      </c>
      <c r="D19">
        <f t="shared" si="2"/>
        <v>4.263256414560601E-16</v>
      </c>
      <c r="E19">
        <f t="shared" si="3"/>
        <v>9.31137203119826</v>
      </c>
      <c r="F19">
        <f t="shared" si="4"/>
        <v>0</v>
      </c>
      <c r="G19">
        <v>0.06</v>
      </c>
      <c r="H19">
        <f t="shared" si="5"/>
        <v>93.1137203119826</v>
      </c>
    </row>
    <row r="21" spans="1:12" s="4" customFormat="1" ht="12.75">
      <c r="A21" s="4" t="s">
        <v>16</v>
      </c>
      <c r="B21" s="4" t="s">
        <v>8</v>
      </c>
      <c r="C21" s="4" t="s">
        <v>11</v>
      </c>
      <c r="D21" s="4" t="s">
        <v>12</v>
      </c>
      <c r="E21" s="4" t="s">
        <v>13</v>
      </c>
      <c r="F21" s="4" t="s">
        <v>15</v>
      </c>
      <c r="G21" s="4" t="s">
        <v>18</v>
      </c>
      <c r="H21" s="4" t="s">
        <v>6</v>
      </c>
      <c r="I21" s="4" t="s">
        <v>17</v>
      </c>
      <c r="J21" s="4" t="s">
        <v>5</v>
      </c>
      <c r="K21" s="4" t="s">
        <v>19</v>
      </c>
      <c r="L21" s="4" t="s">
        <v>20</v>
      </c>
    </row>
    <row r="22" spans="1:12" s="1" customFormat="1" ht="12.75">
      <c r="A22" s="2" t="s">
        <v>9</v>
      </c>
      <c r="B22" s="1">
        <f>SUM(H10:H14)/SUM(E10:E14)</f>
        <v>3.1943097774581446</v>
      </c>
      <c r="C22" s="1">
        <f>SUM(E15:E19)/SUM(E10:E19)</f>
        <v>0.49730669498422164</v>
      </c>
      <c r="D22" s="1">
        <f>C22/(B22*B6)</f>
        <v>17.298353413506817</v>
      </c>
      <c r="E22" s="1" t="s">
        <v>14</v>
      </c>
      <c r="F22" s="1">
        <v>0.03</v>
      </c>
      <c r="G22" s="1">
        <v>1</v>
      </c>
      <c r="H22" s="1">
        <f>SUM(E10:E14)</f>
        <v>50.26933050157783</v>
      </c>
      <c r="I22" s="1">
        <f>H22*$F$22</f>
        <v>1.5080799150473347</v>
      </c>
      <c r="J22" s="1">
        <f>I22+E10</f>
        <v>8.719874008415976</v>
      </c>
      <c r="K22" s="1">
        <f>J22/(1+I10)^G22</f>
        <v>8.533836375431568</v>
      </c>
      <c r="L22" s="4">
        <f>SUM(K22:K26)</f>
        <v>50.42205775472014</v>
      </c>
    </row>
    <row r="23" spans="7:11" ht="12.75">
      <c r="G23">
        <v>2</v>
      </c>
      <c r="H23" s="1">
        <f>H22-E10</f>
        <v>43.05753640820919</v>
      </c>
      <c r="I23" s="1">
        <f>H23*$F$22</f>
        <v>1.2917260922462757</v>
      </c>
      <c r="J23" s="1">
        <f>I23+E11</f>
        <v>10.703356567069559</v>
      </c>
      <c r="K23" s="1">
        <f>J23/(1+I11)^G23</f>
        <v>10.18164800685023</v>
      </c>
    </row>
    <row r="24" spans="7:11" ht="12.75">
      <c r="G24">
        <v>3</v>
      </c>
      <c r="H24" s="1">
        <f>H23-E11</f>
        <v>33.645905933385905</v>
      </c>
      <c r="I24" s="1">
        <f>H24*$F$22</f>
        <v>1.009377178001577</v>
      </c>
      <c r="J24" s="1">
        <f>I24+E12</f>
        <v>12.104449540609421</v>
      </c>
      <c r="K24" s="1">
        <f>J24/(1+I12)^G24</f>
        <v>11.14206532504327</v>
      </c>
    </row>
    <row r="25" spans="7:11" ht="12.75">
      <c r="G25">
        <v>4</v>
      </c>
      <c r="H25" s="1">
        <f>H24-E12</f>
        <v>22.55083357077806</v>
      </c>
      <c r="I25" s="1">
        <f>H25*$F$22</f>
        <v>0.6765250071233417</v>
      </c>
      <c r="J25" s="1">
        <f>I25+E13</f>
        <v>12.175151064387386</v>
      </c>
      <c r="K25" s="1">
        <f>J25/(1+I13)^G25</f>
        <v>10.792294950370763</v>
      </c>
    </row>
    <row r="26" spans="7:11" ht="12.75">
      <c r="G26">
        <v>5</v>
      </c>
      <c r="H26" s="1">
        <f>H25-E13</f>
        <v>11.052207513514016</v>
      </c>
      <c r="I26" s="1">
        <f>H26*$F$22</f>
        <v>0.33156622540542047</v>
      </c>
      <c r="J26" s="1">
        <f>I26+E14</f>
        <v>11.383773738919434</v>
      </c>
      <c r="K26" s="1">
        <f>J26/(1+I14)^G26</f>
        <v>9.77221309702431</v>
      </c>
    </row>
    <row r="27" spans="1:6" s="1" customFormat="1" ht="12.75">
      <c r="A27" s="1" t="s">
        <v>22</v>
      </c>
      <c r="B27" s="1">
        <f>SUM(H13:H17)/SUM(E13:E17)</f>
        <v>5.9259069937419655</v>
      </c>
      <c r="C27" s="1">
        <f>SUM(E18:E19)/SUM(E10:E19)</f>
        <v>0.18910910314812712</v>
      </c>
      <c r="D27" s="1">
        <f>C27/(B27*B6)</f>
        <v>3.5458070121930545</v>
      </c>
      <c r="E27" s="1" t="s">
        <v>21</v>
      </c>
      <c r="F27" s="1">
        <v>0.0489</v>
      </c>
    </row>
    <row r="28" spans="7:12" ht="12.75">
      <c r="G28" s="1">
        <v>1</v>
      </c>
      <c r="H28" s="1">
        <f>SUM(E13:E17)</f>
        <v>53.37059275438751</v>
      </c>
      <c r="I28" s="1">
        <f>H28*$F$27</f>
        <v>2.6098219856895493</v>
      </c>
      <c r="J28" s="1">
        <f>I28</f>
        <v>2.6098219856895493</v>
      </c>
      <c r="K28" s="1">
        <f>J28/(1+I10)^G28</f>
        <v>2.5541416967014574</v>
      </c>
      <c r="L28" s="4">
        <f>SUM(K28:K35)</f>
        <v>57.46694610294452</v>
      </c>
    </row>
    <row r="29" spans="7:12" ht="12.75">
      <c r="G29" s="1">
        <v>2</v>
      </c>
      <c r="H29" s="1">
        <f>SUM(E13:E17)</f>
        <v>53.37059275438751</v>
      </c>
      <c r="I29" s="1">
        <f>H29*$F$27</f>
        <v>2.6098219856895493</v>
      </c>
      <c r="J29" s="1">
        <f>I29</f>
        <v>2.6098219856895493</v>
      </c>
      <c r="K29" s="1">
        <f>J29/(1+I11)^G29</f>
        <v>2.482612688115375</v>
      </c>
      <c r="L29" s="1"/>
    </row>
    <row r="30" spans="7:12" ht="12.75">
      <c r="G30" s="1">
        <v>3</v>
      </c>
      <c r="H30" s="1">
        <f>SUM(E13:E17)</f>
        <v>53.37059275438751</v>
      </c>
      <c r="I30" s="1">
        <f>H30*$F$27</f>
        <v>2.6098219856895493</v>
      </c>
      <c r="J30" s="1">
        <f>I30</f>
        <v>2.6098219856895493</v>
      </c>
      <c r="K30" s="1">
        <f aca="true" t="shared" si="6" ref="K30:K35">J30/(1+I12)^G30</f>
        <v>2.4023237862845495</v>
      </c>
      <c r="L30" s="1"/>
    </row>
    <row r="31" spans="7:11" ht="12.75">
      <c r="G31">
        <v>4</v>
      </c>
      <c r="H31" s="1">
        <f>SUM(E13:E17)</f>
        <v>53.37059275438751</v>
      </c>
      <c r="I31" s="1">
        <f>H31*$F$27</f>
        <v>2.6098219856895493</v>
      </c>
      <c r="J31" s="1">
        <f>I31+E13</f>
        <v>14.108448042953594</v>
      </c>
      <c r="K31" s="1">
        <f t="shared" si="6"/>
        <v>12.506007668102615</v>
      </c>
    </row>
    <row r="32" spans="7:11" ht="12.75">
      <c r="G32">
        <v>5</v>
      </c>
      <c r="H32">
        <f>H31-E13</f>
        <v>41.87196669712347</v>
      </c>
      <c r="I32" s="1">
        <f>H32*$F$27</f>
        <v>2.0475391714893374</v>
      </c>
      <c r="J32" s="1">
        <f>I32+E14</f>
        <v>13.09974668500335</v>
      </c>
      <c r="K32" s="1">
        <f t="shared" si="6"/>
        <v>11.245261813771938</v>
      </c>
    </row>
    <row r="33" spans="7:11" ht="12.75">
      <c r="G33">
        <v>6</v>
      </c>
      <c r="H33">
        <f>H32-E14</f>
        <v>30.819759183609456</v>
      </c>
      <c r="I33" s="1">
        <f>H33*$F$27</f>
        <v>1.5070862240785023</v>
      </c>
      <c r="J33" s="1">
        <f>I33+E15</f>
        <v>12.147939273136803</v>
      </c>
      <c r="K33" s="1">
        <f t="shared" si="6"/>
        <v>9.870906366405062</v>
      </c>
    </row>
    <row r="34" spans="7:11" ht="12.75">
      <c r="G34">
        <v>7</v>
      </c>
      <c r="H34">
        <f>H33-E15</f>
        <v>20.178906134551156</v>
      </c>
      <c r="I34" s="1">
        <f>H34*$F$27</f>
        <v>0.9867485099795514</v>
      </c>
      <c r="J34" s="1">
        <f>I34+E16</f>
        <v>11.249488813985554</v>
      </c>
      <c r="K34" s="1">
        <f t="shared" si="6"/>
        <v>8.711545946347483</v>
      </c>
    </row>
    <row r="35" spans="7:11" ht="12.75">
      <c r="G35">
        <v>8</v>
      </c>
      <c r="H35">
        <f>H34-E16</f>
        <v>9.916165830545152</v>
      </c>
      <c r="I35" s="1">
        <f>H35*$F$27</f>
        <v>0.48490050911365795</v>
      </c>
      <c r="J35" s="1">
        <f>I35+E17</f>
        <v>10.401066339658804</v>
      </c>
      <c r="K35" s="1">
        <f t="shared" si="6"/>
        <v>7.694146137216039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Ted</cp:lastModifiedBy>
  <dcterms:created xsi:type="dcterms:W3CDTF">2008-03-31T19:59:52Z</dcterms:created>
  <dcterms:modified xsi:type="dcterms:W3CDTF">2008-04-01T15:42:28Z</dcterms:modified>
  <cp:category/>
  <cp:version/>
  <cp:contentType/>
  <cp:contentStatus/>
</cp:coreProperties>
</file>